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https://d.docs.live.net/83c308dc6b30982f/Documentos/Atelier/Curso/Material/"/>
    </mc:Choice>
  </mc:AlternateContent>
  <xr:revisionPtr revIDLastSave="35" documentId="8_{BC2F95A6-C0CE-41E0-B8BC-738ED06922F8}" xr6:coauthVersionLast="46" xr6:coauthVersionMax="46" xr10:uidLastSave="{72BCC830-3770-475C-BB63-C788EB6A6DD1}"/>
  <bookViews>
    <workbookView xWindow="-120" yWindow="-120" windowWidth="29040" windowHeight="15840" xr2:uid="{00000000-000D-0000-FFFF-FFFF00000000}"/>
  </bookViews>
  <sheets>
    <sheet name="Comece Por Aqui" sheetId="3" r:id="rId1"/>
    <sheet name="Custo Fixo" sheetId="2" r:id="rId2"/>
    <sheet name="Materia Prima" sheetId="1" r:id="rId3"/>
    <sheet name="Precificação Bolo" sheetId="5" r:id="rId4"/>
  </sheets>
  <definedNames>
    <definedName name="Orçamento_Total_Casament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  <c r="H5" i="1"/>
  <c r="I16" i="5"/>
  <c r="E7" i="1" l="1"/>
  <c r="E8" i="1"/>
  <c r="E9" i="1"/>
  <c r="E10" i="1"/>
  <c r="E11" i="1"/>
  <c r="D16" i="5"/>
  <c r="E6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5" i="1"/>
  <c r="D10" i="3"/>
  <c r="J1048576" i="2" l="1"/>
  <c r="J1048575" i="2"/>
  <c r="B10" i="2" l="1"/>
  <c r="D10" i="2" l="1"/>
  <c r="H10" i="2" s="1"/>
  <c r="D6" i="5" s="1"/>
  <c r="Q1048557" i="5"/>
  <c r="N1048564" i="5" s="1"/>
  <c r="D7" i="5"/>
  <c r="K9" i="5"/>
  <c r="K13" i="5" s="1"/>
  <c r="D5" i="5" l="1"/>
  <c r="N1048563" i="5" s="1"/>
  <c r="D9" i="5" l="1"/>
  <c r="D12" i="5" s="1"/>
  <c r="L1048550" i="5" s="1"/>
  <c r="N1048561" i="5" l="1"/>
  <c r="N1048566" i="5" s="1"/>
  <c r="O1048566" i="5" s="1"/>
  <c r="L1048553" i="5"/>
  <c r="Q1048555" i="5"/>
  <c r="N1048556" i="5" l="1"/>
  <c r="G16" i="5"/>
  <c r="N1048555" i="5"/>
  <c r="N1048553" i="5"/>
  <c r="N1048558" i="5" l="1"/>
</calcChain>
</file>

<file path=xl/sharedStrings.xml><?xml version="1.0" encoding="utf-8"?>
<sst xmlns="http://schemas.openxmlformats.org/spreadsheetml/2006/main" count="79" uniqueCount="71">
  <si>
    <t>Produto</t>
  </si>
  <si>
    <t>Rendimento</t>
  </si>
  <si>
    <t>Ingrediente</t>
  </si>
  <si>
    <t>Preço</t>
  </si>
  <si>
    <t>Quantidade utilizada</t>
  </si>
  <si>
    <t>Valor do Utilizado</t>
  </si>
  <si>
    <t>farinha</t>
  </si>
  <si>
    <t>ovos</t>
  </si>
  <si>
    <t>açucar</t>
  </si>
  <si>
    <t>margarina</t>
  </si>
  <si>
    <t>fermento</t>
  </si>
  <si>
    <t>Quant. Total da Embalagem (g/kg)</t>
  </si>
  <si>
    <t>creme de leite</t>
  </si>
  <si>
    <t>leite condensado</t>
  </si>
  <si>
    <t>Bolo 15 cm - 10 fatias</t>
  </si>
  <si>
    <t>prato</t>
  </si>
  <si>
    <t xml:space="preserve">cobertura </t>
  </si>
  <si>
    <t>pasta americana</t>
  </si>
  <si>
    <t>chocolate em po</t>
  </si>
  <si>
    <t>Embalagem</t>
  </si>
  <si>
    <t>Entrega (gasolina)</t>
  </si>
  <si>
    <t>Gás e água</t>
  </si>
  <si>
    <t>Custo diário</t>
  </si>
  <si>
    <t>Qtde dias Trabalhados</t>
  </si>
  <si>
    <t>Quantidade de Horas Diárias</t>
  </si>
  <si>
    <t>Custo Hora</t>
  </si>
  <si>
    <t>Custo Hora Trabalhada</t>
  </si>
  <si>
    <t>Custo total KG Bolo</t>
  </si>
  <si>
    <t>Horas Trabalhadas</t>
  </si>
  <si>
    <t>Peso Bolo</t>
  </si>
  <si>
    <t>Preço Bolo</t>
  </si>
  <si>
    <t>Custo Bolo</t>
  </si>
  <si>
    <t>Lucro</t>
  </si>
  <si>
    <t>Margem de Contribuição</t>
  </si>
  <si>
    <t>Preço de venda - custos variáveis</t>
  </si>
  <si>
    <t>Ponto de Equilíbrio</t>
  </si>
  <si>
    <t>Valor Venda</t>
  </si>
  <si>
    <t>Mat Prima</t>
  </si>
  <si>
    <t>CF</t>
  </si>
  <si>
    <t>Margem de Lucro</t>
  </si>
  <si>
    <t>Bolos de 1 KG</t>
  </si>
  <si>
    <t>Custo  Hora Trabalhada</t>
  </si>
  <si>
    <t>Rateio Custo Fixo p/ Hora</t>
  </si>
  <si>
    <t>Total de Horas</t>
  </si>
  <si>
    <t>Qual a sua Disponibilidade para Trabalhar com Confeitaria?</t>
  </si>
  <si>
    <t>Quatidade de dias Trabalhados</t>
  </si>
  <si>
    <t>Qual sua Renda Pretendida</t>
  </si>
  <si>
    <t>Verde = Você deve preencher</t>
  </si>
  <si>
    <t>Custo Fixo</t>
  </si>
  <si>
    <t>Se você vai trabalhar em casa, você pode dividir o valor de seu aluguel por 2, desta forma você vai pagar metade do seu aluguel e seu negócio paga a outra metade. Então se seu alguel é R$ 1.000,00 você põe R$ 500 aqui</t>
  </si>
  <si>
    <t>Divida o valor do Condomínio por 2 e registre ao lado</t>
  </si>
  <si>
    <t>Divida o valor do Condomínio por 3 e registre ao lado (levando-se em considderação o uso de 8 horas de de trabalho)</t>
  </si>
  <si>
    <t>Outros gastos Fixos</t>
  </si>
  <si>
    <t>dias</t>
  </si>
  <si>
    <t>horas</t>
  </si>
  <si>
    <t>Atenção, o lucro você reserva para quando o seu negócio estiver crescendo, ai você utiliza ele para comprar uma batedeira nova, um forno, liquidificardor, para o crescimento do negócio. Ao invés de comprar essas coisas parceladas. Também pode usar como reserva financeira para capital de giro</t>
  </si>
  <si>
    <t>Cano Sustentação</t>
  </si>
  <si>
    <t>Vendas Realizadas</t>
  </si>
  <si>
    <t>kg</t>
  </si>
  <si>
    <t xml:space="preserve">Para você ter a renda de </t>
  </si>
  <si>
    <t>você precisa vender</t>
  </si>
  <si>
    <t>Total Custo p/ KG</t>
  </si>
  <si>
    <t>bolos de</t>
  </si>
  <si>
    <t>KG , esse é o seu ponto de equilíbrio, para se manter e manter seu atelier</t>
  </si>
  <si>
    <t>Divida o valor do Condomínio por 3 e registre ao lado (levando-se em consideração o uso de 8 horas de sua energia)</t>
  </si>
  <si>
    <t xml:space="preserve">Aluguel </t>
  </si>
  <si>
    <t>Condominio</t>
  </si>
  <si>
    <t>Energia</t>
  </si>
  <si>
    <t xml:space="preserve">Diarias e limpezas </t>
  </si>
  <si>
    <t>Planilha de Ingredientes - 3KG de Bolo</t>
  </si>
  <si>
    <t>KG de Bolo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</si>
</sst>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5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sz val="18"/>
      <color theme="5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85D4FB"/>
        <bgColor indexed="64"/>
      </patternFill>
    </fill>
    <fill>
      <patternFill patternType="solid">
        <fgColor rgb="FFFB2136"/>
        <bgColor indexed="64"/>
      </patternFill>
    </fill>
    <fill>
      <patternFill patternType="solid">
        <fgColor rgb="FFDEF3FE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7" borderId="3" applyNumberFormat="0" applyAlignment="0" applyProtection="0"/>
    <xf numFmtId="0" fontId="1" fillId="8" borderId="4" applyNumberFormat="0" applyFont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Protection="1">
      <protection locked="0"/>
    </xf>
    <xf numFmtId="44" fontId="1" fillId="0" borderId="0" xfId="1" applyFont="1" applyProtection="1">
      <protection locked="0"/>
    </xf>
    <xf numFmtId="0" fontId="0" fillId="2" borderId="1" xfId="0" applyFill="1" applyBorder="1" applyAlignment="1" applyProtection="1">
      <alignment horizontal="center" vertical="center" wrapText="1"/>
    </xf>
    <xf numFmtId="44" fontId="1" fillId="2" borderId="1" xfId="1" applyFont="1" applyFill="1" applyBorder="1" applyAlignment="1" applyProtection="1">
      <alignment horizontal="center" vertical="center" wrapText="1"/>
    </xf>
    <xf numFmtId="0" fontId="0" fillId="4" borderId="1" xfId="0" applyFill="1" applyBorder="1" applyProtection="1">
      <protection locked="0"/>
    </xf>
    <xf numFmtId="44" fontId="1" fillId="4" borderId="1" xfId="1" applyFont="1" applyFill="1" applyBorder="1" applyProtection="1">
      <protection locked="0"/>
    </xf>
    <xf numFmtId="44" fontId="1" fillId="4" borderId="1" xfId="1" applyFont="1" applyFill="1" applyBorder="1" applyProtection="1"/>
    <xf numFmtId="44" fontId="6" fillId="10" borderId="1" xfId="7" applyNumberFormat="1" applyBorder="1" applyAlignment="1" applyProtection="1">
      <alignment horizontal="center"/>
    </xf>
    <xf numFmtId="0" fontId="5" fillId="8" borderId="4" xfId="5" applyFont="1" applyProtection="1">
      <protection locked="0"/>
    </xf>
    <xf numFmtId="0" fontId="3" fillId="6" borderId="1" xfId="3" applyBorder="1" applyAlignment="1" applyProtection="1">
      <alignment horizontal="right"/>
    </xf>
    <xf numFmtId="44" fontId="0" fillId="0" borderId="0" xfId="0" applyNumberFormat="1" applyProtection="1">
      <protection locked="0"/>
    </xf>
    <xf numFmtId="44" fontId="0" fillId="0" borderId="0" xfId="0" applyNumberFormat="1"/>
    <xf numFmtId="164" fontId="0" fillId="0" borderId="0" xfId="1" applyNumberFormat="1" applyFont="1"/>
    <xf numFmtId="0" fontId="0" fillId="0" borderId="0" xfId="0" applyNumberFormat="1"/>
    <xf numFmtId="10" fontId="0" fillId="0" borderId="0" xfId="8" applyNumberFormat="1" applyFont="1"/>
    <xf numFmtId="0" fontId="8" fillId="11" borderId="8" xfId="0" applyFont="1" applyFill="1" applyBorder="1"/>
    <xf numFmtId="0" fontId="8" fillId="11" borderId="0" xfId="0" applyFont="1" applyFill="1" applyBorder="1"/>
    <xf numFmtId="0" fontId="8" fillId="11" borderId="9" xfId="0" applyFont="1" applyFill="1" applyBorder="1"/>
    <xf numFmtId="0" fontId="7" fillId="11" borderId="5" xfId="0" applyFont="1" applyFill="1" applyBorder="1"/>
    <xf numFmtId="0" fontId="7" fillId="11" borderId="6" xfId="0" applyFont="1" applyFill="1" applyBorder="1"/>
    <xf numFmtId="0" fontId="7" fillId="11" borderId="7" xfId="0" applyFont="1" applyFill="1" applyBorder="1"/>
    <xf numFmtId="44" fontId="8" fillId="11" borderId="0" xfId="1" applyFont="1" applyFill="1" applyBorder="1"/>
    <xf numFmtId="0" fontId="8" fillId="11" borderId="10" xfId="0" applyFont="1" applyFill="1" applyBorder="1"/>
    <xf numFmtId="0" fontId="8" fillId="11" borderId="11" xfId="0" applyFont="1" applyFill="1" applyBorder="1"/>
    <xf numFmtId="0" fontId="8" fillId="11" borderId="12" xfId="0" applyFont="1" applyFill="1" applyBorder="1"/>
    <xf numFmtId="0" fontId="0" fillId="11" borderId="0" xfId="0" applyFill="1"/>
    <xf numFmtId="0" fontId="9" fillId="12" borderId="0" xfId="0" applyFont="1" applyFill="1"/>
    <xf numFmtId="0" fontId="11" fillId="11" borderId="5" xfId="0" applyFont="1" applyFill="1" applyBorder="1"/>
    <xf numFmtId="0" fontId="10" fillId="11" borderId="7" xfId="0" applyFont="1" applyFill="1" applyBorder="1"/>
    <xf numFmtId="0" fontId="10" fillId="11" borderId="8" xfId="0" applyFont="1" applyFill="1" applyBorder="1"/>
    <xf numFmtId="0" fontId="10" fillId="11" borderId="10" xfId="0" applyFont="1" applyFill="1" applyBorder="1"/>
    <xf numFmtId="0" fontId="10" fillId="11" borderId="12" xfId="0" applyFont="1" applyFill="1" applyBorder="1"/>
    <xf numFmtId="0" fontId="12" fillId="14" borderId="13" xfId="0" applyFont="1" applyFill="1" applyBorder="1"/>
    <xf numFmtId="0" fontId="12" fillId="14" borderId="14" xfId="0" applyFont="1" applyFill="1" applyBorder="1"/>
    <xf numFmtId="0" fontId="0" fillId="14" borderId="14" xfId="0" applyFill="1" applyBorder="1"/>
    <xf numFmtId="0" fontId="0" fillId="14" borderId="15" xfId="0" applyFill="1" applyBorder="1"/>
    <xf numFmtId="0" fontId="12" fillId="14" borderId="17" xfId="0" applyFont="1" applyFill="1" applyBorder="1"/>
    <xf numFmtId="0" fontId="14" fillId="11" borderId="0" xfId="0" applyFont="1" applyFill="1"/>
    <xf numFmtId="0" fontId="14" fillId="13" borderId="0" xfId="0" applyFont="1" applyFill="1"/>
    <xf numFmtId="0" fontId="13" fillId="13" borderId="0" xfId="0" applyFont="1" applyFill="1"/>
    <xf numFmtId="0" fontId="0" fillId="13" borderId="0" xfId="0" applyFill="1"/>
    <xf numFmtId="44" fontId="15" fillId="13" borderId="0" xfId="0" applyNumberFormat="1" applyFont="1" applyFill="1"/>
    <xf numFmtId="0" fontId="16" fillId="13" borderId="0" xfId="0" applyFont="1" applyFill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Protection="1">
      <protection locked="0"/>
    </xf>
    <xf numFmtId="8" fontId="0" fillId="0" borderId="0" xfId="0" applyNumberFormat="1" applyFill="1" applyBorder="1" applyProtection="1">
      <protection locked="0"/>
    </xf>
    <xf numFmtId="0" fontId="0" fillId="2" borderId="19" xfId="0" applyFill="1" applyBorder="1" applyProtection="1"/>
    <xf numFmtId="44" fontId="0" fillId="4" borderId="19" xfId="0" applyNumberFormat="1" applyFill="1" applyBorder="1" applyProtection="1"/>
    <xf numFmtId="0" fontId="0" fillId="0" borderId="0" xfId="0" applyFill="1" applyBorder="1" applyProtection="1"/>
    <xf numFmtId="44" fontId="6" fillId="0" borderId="0" xfId="6" applyNumberFormat="1" applyFill="1" applyBorder="1" applyAlignment="1" applyProtection="1">
      <alignment horizontal="center"/>
    </xf>
    <xf numFmtId="8" fontId="1" fillId="0" borderId="0" xfId="1" applyNumberFormat="1" applyFont="1" applyFill="1" applyBorder="1" applyProtection="1">
      <protection locked="0"/>
    </xf>
    <xf numFmtId="44" fontId="4" fillId="0" borderId="0" xfId="4" applyNumberFormat="1" applyFill="1" applyBorder="1" applyProtection="1"/>
    <xf numFmtId="8" fontId="2" fillId="0" borderId="0" xfId="2" applyNumberFormat="1" applyFill="1" applyProtection="1">
      <protection locked="0"/>
    </xf>
    <xf numFmtId="164" fontId="17" fillId="13" borderId="0" xfId="0" applyNumberFormat="1" applyFont="1" applyFill="1"/>
    <xf numFmtId="44" fontId="0" fillId="0" borderId="0" xfId="0" applyNumberFormat="1" applyProtection="1"/>
    <xf numFmtId="44" fontId="0" fillId="0" borderId="0" xfId="1" applyFont="1" applyProtection="1"/>
    <xf numFmtId="0" fontId="0" fillId="0" borderId="0" xfId="0" applyProtection="1"/>
    <xf numFmtId="0" fontId="8" fillId="12" borderId="0" xfId="0" applyFont="1" applyFill="1" applyBorder="1" applyProtection="1">
      <protection locked="0"/>
    </xf>
    <xf numFmtId="44" fontId="8" fillId="12" borderId="0" xfId="1" applyFont="1" applyFill="1" applyBorder="1" applyProtection="1">
      <protection locked="0"/>
    </xf>
    <xf numFmtId="0" fontId="10" fillId="13" borderId="9" xfId="0" applyFont="1" applyFill="1" applyBorder="1" applyProtection="1">
      <protection locked="0"/>
    </xf>
    <xf numFmtId="10" fontId="0" fillId="0" borderId="0" xfId="0" applyNumberFormat="1" applyProtection="1">
      <protection locked="0"/>
    </xf>
    <xf numFmtId="0" fontId="6" fillId="0" borderId="0" xfId="0" applyFont="1"/>
    <xf numFmtId="44" fontId="12" fillId="14" borderId="16" xfId="1" applyFont="1" applyFill="1" applyBorder="1" applyAlignment="1">
      <alignment horizontal="center"/>
    </xf>
    <xf numFmtId="44" fontId="12" fillId="14" borderId="17" xfId="1" applyFont="1" applyFill="1" applyBorder="1" applyAlignment="1">
      <alignment horizontal="center"/>
    </xf>
    <xf numFmtId="44" fontId="12" fillId="14" borderId="18" xfId="1" applyFont="1" applyFill="1" applyBorder="1" applyAlignment="1">
      <alignment horizontal="center"/>
    </xf>
    <xf numFmtId="0" fontId="6" fillId="9" borderId="2" xfId="6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</cellXfs>
  <cellStyles count="9">
    <cellStyle name="Ênfase2" xfId="6" builtinId="33"/>
    <cellStyle name="Ênfase6" xfId="7" builtinId="49"/>
    <cellStyle name="Entrada" xfId="4" builtinId="20"/>
    <cellStyle name="Moeda" xfId="1" builtinId="4"/>
    <cellStyle name="Neutro" xfId="3" builtinId="28"/>
    <cellStyle name="Normal" xfId="0" builtinId="0"/>
    <cellStyle name="Nota" xfId="5" builtinId="10"/>
    <cellStyle name="Porcentagem" xfId="8" builtinId="5"/>
    <cellStyle name="Ruim" xfId="2" builtinId="27"/>
  </cellStyles>
  <dxfs count="0"/>
  <tableStyles count="0" defaultTableStyle="TableStyleMedium2" defaultPivotStyle="PivotStyleLight16"/>
  <colors>
    <mruColors>
      <color rgb="FFDEF3FE"/>
      <color rgb="FF85D4FB"/>
      <color rgb="FFFB21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F9A6-57F2-4A4E-AE99-38C7FF5CC304}">
  <dimension ref="A1:G11"/>
  <sheetViews>
    <sheetView tabSelected="1" zoomScale="175" zoomScaleNormal="175" workbookViewId="0">
      <selection activeCell="D3" sqref="D3"/>
    </sheetView>
  </sheetViews>
  <sheetFormatPr defaultRowHeight="15" x14ac:dyDescent="0.25"/>
  <cols>
    <col min="3" max="3" width="42" customWidth="1"/>
    <col min="4" max="4" width="24.85546875" bestFit="1" customWidth="1"/>
    <col min="5" max="5" width="19.42578125" bestFit="1" customWidth="1"/>
    <col min="7" max="7" width="43" customWidth="1"/>
  </cols>
  <sheetData>
    <row r="1" spans="1:7" ht="28.5" x14ac:dyDescent="0.45">
      <c r="A1" s="19" t="s">
        <v>44</v>
      </c>
      <c r="B1" s="20"/>
      <c r="C1" s="20"/>
      <c r="D1" s="20"/>
      <c r="E1" s="20"/>
      <c r="F1" s="21"/>
      <c r="G1" s="27" t="s">
        <v>47</v>
      </c>
    </row>
    <row r="2" spans="1:7" ht="28.5" x14ac:dyDescent="0.45">
      <c r="A2" s="16"/>
      <c r="B2" s="17"/>
      <c r="C2" s="17"/>
      <c r="D2" s="17"/>
      <c r="E2" s="17"/>
      <c r="F2" s="18"/>
      <c r="G2" s="26"/>
    </row>
    <row r="3" spans="1:7" ht="28.5" x14ac:dyDescent="0.45">
      <c r="A3" s="16" t="s">
        <v>45</v>
      </c>
      <c r="B3" s="17"/>
      <c r="C3" s="17"/>
      <c r="D3" s="58">
        <v>24</v>
      </c>
      <c r="E3" s="17" t="s">
        <v>53</v>
      </c>
      <c r="F3" s="18"/>
      <c r="G3" s="26"/>
    </row>
    <row r="4" spans="1:7" ht="28.5" x14ac:dyDescent="0.45">
      <c r="A4" s="16" t="s">
        <v>24</v>
      </c>
      <c r="B4" s="17"/>
      <c r="C4" s="17"/>
      <c r="D4" s="58">
        <v>8</v>
      </c>
      <c r="E4" s="17" t="s">
        <v>54</v>
      </c>
      <c r="F4" s="18"/>
      <c r="G4" s="26"/>
    </row>
    <row r="5" spans="1:7" ht="28.5" x14ac:dyDescent="0.45">
      <c r="A5" s="16"/>
      <c r="B5" s="17"/>
      <c r="C5" s="17"/>
      <c r="D5" s="17"/>
      <c r="E5" s="17"/>
      <c r="F5" s="18"/>
      <c r="G5" s="26"/>
    </row>
    <row r="6" spans="1:7" ht="28.5" x14ac:dyDescent="0.45">
      <c r="A6" s="16"/>
      <c r="B6" s="17" t="s">
        <v>43</v>
      </c>
      <c r="C6" s="17"/>
      <c r="D6" s="17">
        <f>D3*D4</f>
        <v>192</v>
      </c>
      <c r="E6" s="17"/>
      <c r="F6" s="18"/>
      <c r="G6" s="26"/>
    </row>
    <row r="7" spans="1:7" ht="28.5" x14ac:dyDescent="0.45">
      <c r="A7" s="16"/>
      <c r="B7" s="17"/>
      <c r="C7" s="17"/>
      <c r="D7" s="17"/>
      <c r="E7" s="17"/>
      <c r="F7" s="18"/>
      <c r="G7" s="26"/>
    </row>
    <row r="8" spans="1:7" ht="28.5" x14ac:dyDescent="0.45">
      <c r="A8" s="16" t="s">
        <v>46</v>
      </c>
      <c r="B8" s="17"/>
      <c r="C8" s="17"/>
      <c r="D8" s="59">
        <v>3000</v>
      </c>
      <c r="E8" s="17"/>
      <c r="F8" s="18"/>
      <c r="G8" s="26"/>
    </row>
    <row r="9" spans="1:7" ht="28.5" x14ac:dyDescent="0.45">
      <c r="A9" s="16"/>
      <c r="B9" s="17"/>
      <c r="C9" s="17"/>
      <c r="D9" s="17"/>
      <c r="E9" s="17"/>
      <c r="F9" s="18"/>
      <c r="G9" s="26"/>
    </row>
    <row r="10" spans="1:7" ht="28.5" x14ac:dyDescent="0.45">
      <c r="A10" s="16" t="s">
        <v>26</v>
      </c>
      <c r="B10" s="17"/>
      <c r="C10" s="17"/>
      <c r="D10" s="22">
        <f>D8/D6</f>
        <v>15.625</v>
      </c>
      <c r="F10" s="18"/>
      <c r="G10" s="26"/>
    </row>
    <row r="11" spans="1:7" ht="28.5" x14ac:dyDescent="0.45">
      <c r="A11" s="23"/>
      <c r="B11" s="24"/>
      <c r="C11" s="24"/>
      <c r="D11" s="24"/>
      <c r="E11" s="24"/>
      <c r="F11" s="25"/>
      <c r="G11" s="26"/>
    </row>
  </sheetData>
  <sheetProtection algorithmName="SHA-512" hashValue="Asu5qDCEr7tjQ+pDaFtmzP89IJAAqex39X0OoY1LpW3v/IEKNCqdBIThmJeYJl7C4pzqjhae6JjBBIEcZhGDsw==" saltValue="H8auVU6M3Lyja3XtwOZIqw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48576"/>
  <sheetViews>
    <sheetView zoomScale="130" zoomScaleNormal="130" workbookViewId="0">
      <selection activeCell="H10" sqref="H10:J10"/>
    </sheetView>
  </sheetViews>
  <sheetFormatPr defaultRowHeight="15" x14ac:dyDescent="0.25"/>
  <cols>
    <col min="1" max="1" width="30.42578125" customWidth="1"/>
    <col min="2" max="2" width="29.85546875" customWidth="1"/>
    <col min="3" max="3" width="42.28515625" customWidth="1"/>
    <col min="4" max="4" width="10" bestFit="1" customWidth="1"/>
    <col min="6" max="6" width="9.28515625" bestFit="1" customWidth="1"/>
  </cols>
  <sheetData>
    <row r="1" spans="1:10" ht="23.25" x14ac:dyDescent="0.35">
      <c r="A1" s="28" t="s">
        <v>48</v>
      </c>
      <c r="B1" s="29"/>
      <c r="C1" s="27" t="s">
        <v>47</v>
      </c>
    </row>
    <row r="2" spans="1:10" ht="23.25" x14ac:dyDescent="0.35">
      <c r="A2" s="30" t="s">
        <v>65</v>
      </c>
      <c r="B2" s="60">
        <v>500</v>
      </c>
      <c r="C2" t="s">
        <v>49</v>
      </c>
    </row>
    <row r="3" spans="1:10" ht="23.25" x14ac:dyDescent="0.35">
      <c r="A3" s="30" t="s">
        <v>66</v>
      </c>
      <c r="B3" s="60">
        <v>100</v>
      </c>
      <c r="C3" t="s">
        <v>50</v>
      </c>
    </row>
    <row r="4" spans="1:10" ht="23.25" x14ac:dyDescent="0.35">
      <c r="A4" s="30" t="s">
        <v>67</v>
      </c>
      <c r="B4" s="60">
        <v>100</v>
      </c>
      <c r="C4" t="s">
        <v>64</v>
      </c>
    </row>
    <row r="5" spans="1:10" ht="23.25" x14ac:dyDescent="0.35">
      <c r="A5" s="30" t="s">
        <v>68</v>
      </c>
      <c r="B5" s="60">
        <v>1400</v>
      </c>
    </row>
    <row r="6" spans="1:10" ht="23.25" x14ac:dyDescent="0.35">
      <c r="A6" s="30" t="s">
        <v>20</v>
      </c>
      <c r="B6" s="60">
        <v>200</v>
      </c>
    </row>
    <row r="7" spans="1:10" ht="23.25" x14ac:dyDescent="0.35">
      <c r="A7" s="30" t="s">
        <v>21</v>
      </c>
      <c r="B7" s="60">
        <v>300</v>
      </c>
      <c r="C7" t="s">
        <v>51</v>
      </c>
    </row>
    <row r="8" spans="1:10" ht="24" thickBot="1" x14ac:dyDescent="0.4">
      <c r="A8" s="30" t="s">
        <v>52</v>
      </c>
      <c r="B8" s="60"/>
    </row>
    <row r="9" spans="1:10" ht="36.75" thickTop="1" x14ac:dyDescent="0.55000000000000004">
      <c r="A9" s="30" t="s">
        <v>52</v>
      </c>
      <c r="B9" s="60"/>
      <c r="D9" s="33" t="s">
        <v>22</v>
      </c>
      <c r="E9" s="34"/>
      <c r="F9" s="35"/>
      <c r="G9" s="34"/>
      <c r="H9" s="34" t="s">
        <v>25</v>
      </c>
      <c r="I9" s="35"/>
      <c r="J9" s="36"/>
    </row>
    <row r="10" spans="1:10" ht="36.75" thickBot="1" x14ac:dyDescent="0.6">
      <c r="A10" s="31"/>
      <c r="B10" s="32">
        <f>SUM(B2:B9)</f>
        <v>2600</v>
      </c>
      <c r="D10" s="63">
        <f>B10/J1048575</f>
        <v>108.33333333333333</v>
      </c>
      <c r="E10" s="64"/>
      <c r="F10" s="64"/>
      <c r="G10" s="37"/>
      <c r="H10" s="64">
        <f>(D10/J1048576)</f>
        <v>13.541666666666666</v>
      </c>
      <c r="I10" s="64"/>
      <c r="J10" s="65"/>
    </row>
    <row r="11" spans="1:10" ht="15.75" thickTop="1" x14ac:dyDescent="0.25"/>
    <row r="1048575" spans="7:10" x14ac:dyDescent="0.25">
      <c r="G1048575" t="s">
        <v>23</v>
      </c>
      <c r="J1048575">
        <f>'Comece Por Aqui'!D3</f>
        <v>24</v>
      </c>
    </row>
    <row r="1048576" spans="7:10" x14ac:dyDescent="0.25">
      <c r="G1048576" t="s">
        <v>24</v>
      </c>
      <c r="J1048576">
        <f>'Comece Por Aqui'!D4</f>
        <v>8</v>
      </c>
    </row>
  </sheetData>
  <sheetProtection algorithmName="SHA-512" hashValue="fVybUtR0sgq3jpDnzl/1Is5MYx9SgruALyRKeGiFVJCvVkXMt37gE+5DSUdE365ZzJkirVOQBb6aPcxSKQ3oXQ==" saltValue="tTkDdBxD2ORZLkEYOYYyPw==" spinCount="100000" sheet="1" objects="1" scenarios="1"/>
  <mergeCells count="2">
    <mergeCell ref="D10:F10"/>
    <mergeCell ref="H10:J1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workbookViewId="0">
      <selection activeCell="H5" sqref="H5"/>
    </sheetView>
  </sheetViews>
  <sheetFormatPr defaultRowHeight="15" x14ac:dyDescent="0.25"/>
  <cols>
    <col min="1" max="1" width="16" customWidth="1"/>
    <col min="2" max="2" width="17.42578125" customWidth="1"/>
    <col min="3" max="3" width="16.7109375" customWidth="1"/>
    <col min="4" max="4" width="20.5703125" customWidth="1"/>
    <col min="5" max="5" width="36.5703125" customWidth="1"/>
    <col min="6" max="6" width="11.5703125" bestFit="1" customWidth="1"/>
    <col min="7" max="7" width="18.28515625" customWidth="1"/>
    <col min="8" max="8" width="18.140625" customWidth="1"/>
  </cols>
  <sheetData>
    <row r="1" spans="1:8" ht="15.75" thickBot="1" x14ac:dyDescent="0.3">
      <c r="A1" s="66" t="s">
        <v>69</v>
      </c>
      <c r="B1" s="66"/>
      <c r="C1" s="66"/>
      <c r="D1" s="66"/>
      <c r="E1" s="66"/>
      <c r="F1" s="1"/>
      <c r="G1" s="1"/>
      <c r="H1" s="1"/>
    </row>
    <row r="2" spans="1:8" ht="15.75" thickTop="1" x14ac:dyDescent="0.25">
      <c r="A2" s="10" t="s">
        <v>0</v>
      </c>
      <c r="B2" s="67" t="s">
        <v>14</v>
      </c>
      <c r="C2" s="67"/>
      <c r="D2" s="8" t="s">
        <v>1</v>
      </c>
      <c r="E2" s="9">
        <v>3</v>
      </c>
      <c r="F2" s="1" t="s">
        <v>70</v>
      </c>
      <c r="G2" s="1"/>
      <c r="H2" s="1"/>
    </row>
    <row r="3" spans="1:8" x14ac:dyDescent="0.25">
      <c r="A3" s="1"/>
      <c r="B3" s="1"/>
      <c r="C3" s="2"/>
      <c r="D3" s="1"/>
      <c r="E3" s="2"/>
      <c r="F3" s="1"/>
      <c r="G3" s="1"/>
      <c r="H3" s="1"/>
    </row>
    <row r="4" spans="1:8" ht="30" x14ac:dyDescent="0.25">
      <c r="A4" s="3" t="s">
        <v>2</v>
      </c>
      <c r="B4" s="3" t="s">
        <v>11</v>
      </c>
      <c r="C4" s="4" t="s">
        <v>3</v>
      </c>
      <c r="D4" s="3" t="s">
        <v>4</v>
      </c>
      <c r="E4" s="4" t="s">
        <v>5</v>
      </c>
      <c r="F4" s="1"/>
      <c r="G4" s="1"/>
      <c r="H4" s="1"/>
    </row>
    <row r="5" spans="1:8" x14ac:dyDescent="0.25">
      <c r="A5" s="5" t="s">
        <v>6</v>
      </c>
      <c r="B5" s="5">
        <v>1000</v>
      </c>
      <c r="C5" s="6">
        <v>3.39</v>
      </c>
      <c r="D5" s="5">
        <v>550</v>
      </c>
      <c r="E5" s="7">
        <f>IFERROR(D5*(C5/B5),"")</f>
        <v>1.8645</v>
      </c>
      <c r="F5" s="11"/>
      <c r="G5" s="47" t="s">
        <v>61</v>
      </c>
      <c r="H5" s="48">
        <f>IF(E2=0,"",SUM(E5:E31)/E2)</f>
        <v>47.781722222222221</v>
      </c>
    </row>
    <row r="6" spans="1:8" x14ac:dyDescent="0.25">
      <c r="A6" s="5" t="s">
        <v>7</v>
      </c>
      <c r="B6" s="5">
        <v>30</v>
      </c>
      <c r="C6" s="6">
        <v>14</v>
      </c>
      <c r="D6" s="5">
        <v>10</v>
      </c>
      <c r="E6" s="7">
        <f t="shared" ref="E6:E31" si="0">IFERROR(D6*(C6/B6),"")</f>
        <v>4.666666666666667</v>
      </c>
      <c r="F6" s="1"/>
      <c r="G6" s="49"/>
      <c r="H6" s="50"/>
    </row>
    <row r="7" spans="1:8" x14ac:dyDescent="0.25">
      <c r="A7" s="5" t="s">
        <v>8</v>
      </c>
      <c r="B7" s="5">
        <v>1000</v>
      </c>
      <c r="C7" s="6">
        <v>3.4</v>
      </c>
      <c r="D7" s="5">
        <v>450</v>
      </c>
      <c r="E7" s="7">
        <f t="shared" si="0"/>
        <v>1.5299999999999998</v>
      </c>
      <c r="F7" s="1"/>
      <c r="G7" s="49"/>
      <c r="H7" s="51"/>
    </row>
    <row r="8" spans="1:8" x14ac:dyDescent="0.25">
      <c r="A8" s="5" t="s">
        <v>9</v>
      </c>
      <c r="B8" s="5">
        <v>1000</v>
      </c>
      <c r="C8" s="6">
        <v>8.5</v>
      </c>
      <c r="D8" s="5">
        <v>480</v>
      </c>
      <c r="E8" s="7">
        <f t="shared" si="0"/>
        <v>4.08</v>
      </c>
      <c r="F8" s="1"/>
      <c r="G8" s="45"/>
      <c r="H8" s="46"/>
    </row>
    <row r="9" spans="1:8" x14ac:dyDescent="0.25">
      <c r="A9" s="5" t="s">
        <v>10</v>
      </c>
      <c r="B9" s="5">
        <v>1000</v>
      </c>
      <c r="C9" s="6">
        <v>14</v>
      </c>
      <c r="D9" s="5">
        <v>36</v>
      </c>
      <c r="E9" s="7">
        <f t="shared" si="0"/>
        <v>0.504</v>
      </c>
      <c r="F9" s="1"/>
      <c r="G9" s="49"/>
      <c r="H9" s="52"/>
    </row>
    <row r="10" spans="1:8" x14ac:dyDescent="0.25">
      <c r="A10" s="5" t="s">
        <v>12</v>
      </c>
      <c r="B10" s="5">
        <v>200</v>
      </c>
      <c r="C10" s="6">
        <v>2.4</v>
      </c>
      <c r="D10" s="5">
        <v>400</v>
      </c>
      <c r="E10" s="7">
        <f t="shared" si="0"/>
        <v>4.8</v>
      </c>
      <c r="F10" s="1"/>
      <c r="G10" s="1"/>
      <c r="H10" s="53"/>
    </row>
    <row r="11" spans="1:8" x14ac:dyDescent="0.25">
      <c r="A11" s="5" t="s">
        <v>13</v>
      </c>
      <c r="B11" s="5">
        <v>400</v>
      </c>
      <c r="C11" s="6">
        <v>5</v>
      </c>
      <c r="D11" s="5">
        <v>1800</v>
      </c>
      <c r="E11" s="7">
        <f t="shared" si="0"/>
        <v>22.5</v>
      </c>
      <c r="F11" s="1"/>
      <c r="G11" s="1"/>
      <c r="H11" s="1"/>
    </row>
    <row r="12" spans="1:8" x14ac:dyDescent="0.25">
      <c r="A12" s="5" t="s">
        <v>12</v>
      </c>
      <c r="B12" s="5">
        <v>200</v>
      </c>
      <c r="C12" s="6">
        <v>2.4</v>
      </c>
      <c r="D12" s="5">
        <v>1800</v>
      </c>
      <c r="E12" s="7">
        <f t="shared" si="0"/>
        <v>21.6</v>
      </c>
      <c r="F12" s="1"/>
      <c r="G12" s="44"/>
      <c r="H12" s="44"/>
    </row>
    <row r="13" spans="1:8" ht="15" customHeight="1" x14ac:dyDescent="0.25">
      <c r="A13" s="5" t="s">
        <v>15</v>
      </c>
      <c r="B13" s="5">
        <v>1</v>
      </c>
      <c r="C13" s="6">
        <v>4.5</v>
      </c>
      <c r="D13" s="5">
        <v>3</v>
      </c>
      <c r="E13" s="7">
        <f t="shared" si="0"/>
        <v>13.5</v>
      </c>
      <c r="F13" s="1"/>
      <c r="G13" s="44"/>
      <c r="H13" s="44"/>
    </row>
    <row r="14" spans="1:8" x14ac:dyDescent="0.25">
      <c r="A14" s="5" t="s">
        <v>16</v>
      </c>
      <c r="B14" s="5">
        <v>1000</v>
      </c>
      <c r="C14" s="6">
        <v>17</v>
      </c>
      <c r="D14" s="5">
        <v>1000</v>
      </c>
      <c r="E14" s="7">
        <f t="shared" si="0"/>
        <v>17</v>
      </c>
      <c r="F14" s="1"/>
      <c r="G14" s="44"/>
      <c r="H14" s="44"/>
    </row>
    <row r="15" spans="1:8" x14ac:dyDescent="0.25">
      <c r="A15" s="5" t="s">
        <v>12</v>
      </c>
      <c r="B15" s="5">
        <v>200</v>
      </c>
      <c r="C15" s="6">
        <v>2.4</v>
      </c>
      <c r="D15" s="5">
        <v>200</v>
      </c>
      <c r="E15" s="7">
        <f t="shared" si="0"/>
        <v>2.4</v>
      </c>
      <c r="F15" s="1"/>
      <c r="G15" s="44"/>
      <c r="H15" s="44"/>
    </row>
    <row r="16" spans="1:8" x14ac:dyDescent="0.25">
      <c r="A16" s="5" t="s">
        <v>17</v>
      </c>
      <c r="B16" s="5">
        <v>800</v>
      </c>
      <c r="C16" s="6">
        <v>14</v>
      </c>
      <c r="D16" s="5">
        <v>2400</v>
      </c>
      <c r="E16" s="7">
        <f t="shared" si="0"/>
        <v>42.000000000000007</v>
      </c>
      <c r="F16" s="1"/>
      <c r="G16" s="44"/>
      <c r="H16" s="44"/>
    </row>
    <row r="17" spans="1:8" x14ac:dyDescent="0.25">
      <c r="A17" s="5" t="s">
        <v>18</v>
      </c>
      <c r="B17" s="5">
        <v>1000</v>
      </c>
      <c r="C17" s="6">
        <v>23</v>
      </c>
      <c r="D17" s="5">
        <v>300</v>
      </c>
      <c r="E17" s="7">
        <f t="shared" si="0"/>
        <v>6.8999999999999995</v>
      </c>
      <c r="F17" s="1"/>
      <c r="G17" s="44"/>
      <c r="H17" s="44"/>
    </row>
    <row r="18" spans="1:8" x14ac:dyDescent="0.25">
      <c r="A18" s="5" t="s">
        <v>56</v>
      </c>
      <c r="B18" s="5"/>
      <c r="C18" s="6">
        <v>0</v>
      </c>
      <c r="D18" s="5">
        <v>0</v>
      </c>
      <c r="E18" s="7" t="str">
        <f t="shared" si="0"/>
        <v/>
      </c>
      <c r="F18" s="1"/>
      <c r="G18" s="44"/>
      <c r="H18" s="44"/>
    </row>
    <row r="19" spans="1:8" x14ac:dyDescent="0.25">
      <c r="A19" s="5" t="s">
        <v>19</v>
      </c>
      <c r="B19" s="5"/>
      <c r="C19" s="6">
        <v>0</v>
      </c>
      <c r="D19" s="5">
        <v>0</v>
      </c>
      <c r="E19" s="7" t="str">
        <f t="shared" si="0"/>
        <v/>
      </c>
      <c r="F19" s="1"/>
      <c r="G19" s="44"/>
      <c r="H19" s="44"/>
    </row>
    <row r="20" spans="1:8" x14ac:dyDescent="0.25">
      <c r="A20" s="5"/>
      <c r="B20" s="5"/>
      <c r="C20" s="6">
        <v>0</v>
      </c>
      <c r="D20" s="5">
        <v>0</v>
      </c>
      <c r="E20" s="7" t="str">
        <f t="shared" si="0"/>
        <v/>
      </c>
      <c r="F20" s="1"/>
      <c r="G20" s="44"/>
      <c r="H20" s="44"/>
    </row>
    <row r="21" spans="1:8" x14ac:dyDescent="0.25">
      <c r="A21" s="5"/>
      <c r="B21" s="5"/>
      <c r="C21" s="6">
        <v>0</v>
      </c>
      <c r="D21" s="5">
        <v>0</v>
      </c>
      <c r="E21" s="7" t="str">
        <f t="shared" si="0"/>
        <v/>
      </c>
      <c r="F21" s="1"/>
      <c r="G21" s="44"/>
      <c r="H21" s="44"/>
    </row>
    <row r="22" spans="1:8" x14ac:dyDescent="0.25">
      <c r="A22" s="5"/>
      <c r="B22" s="5"/>
      <c r="C22" s="6">
        <v>0</v>
      </c>
      <c r="D22" s="5">
        <v>0</v>
      </c>
      <c r="E22" s="7" t="str">
        <f t="shared" si="0"/>
        <v/>
      </c>
      <c r="F22" s="1"/>
      <c r="G22" s="44"/>
      <c r="H22" s="44"/>
    </row>
    <row r="23" spans="1:8" x14ac:dyDescent="0.25">
      <c r="A23" s="5"/>
      <c r="B23" s="5"/>
      <c r="C23" s="6">
        <v>0</v>
      </c>
      <c r="D23" s="5">
        <v>0</v>
      </c>
      <c r="E23" s="7" t="str">
        <f t="shared" si="0"/>
        <v/>
      </c>
      <c r="F23" s="1"/>
      <c r="G23" s="44"/>
      <c r="H23" s="44"/>
    </row>
    <row r="24" spans="1:8" x14ac:dyDescent="0.25">
      <c r="A24" s="5"/>
      <c r="B24" s="5"/>
      <c r="C24" s="6">
        <v>0</v>
      </c>
      <c r="D24" s="5">
        <v>0</v>
      </c>
      <c r="E24" s="7" t="str">
        <f t="shared" si="0"/>
        <v/>
      </c>
      <c r="F24" s="1"/>
      <c r="G24" s="44"/>
      <c r="H24" s="44"/>
    </row>
    <row r="25" spans="1:8" x14ac:dyDescent="0.25">
      <c r="A25" s="5"/>
      <c r="B25" s="5"/>
      <c r="C25" s="6">
        <v>0</v>
      </c>
      <c r="D25" s="5">
        <v>0</v>
      </c>
      <c r="E25" s="7" t="str">
        <f t="shared" si="0"/>
        <v/>
      </c>
      <c r="F25" s="1"/>
      <c r="G25" s="44"/>
      <c r="H25" s="44"/>
    </row>
    <row r="26" spans="1:8" x14ac:dyDescent="0.25">
      <c r="A26" s="5"/>
      <c r="B26" s="5"/>
      <c r="C26" s="6">
        <v>0</v>
      </c>
      <c r="D26" s="5">
        <v>0</v>
      </c>
      <c r="E26" s="7" t="str">
        <f t="shared" si="0"/>
        <v/>
      </c>
      <c r="F26" s="1"/>
      <c r="G26" s="44"/>
      <c r="H26" s="44"/>
    </row>
    <row r="27" spans="1:8" x14ac:dyDescent="0.25">
      <c r="A27" s="5"/>
      <c r="B27" s="5"/>
      <c r="C27" s="6">
        <v>0</v>
      </c>
      <c r="D27" s="5">
        <v>0</v>
      </c>
      <c r="E27" s="7" t="str">
        <f t="shared" si="0"/>
        <v/>
      </c>
      <c r="F27" s="1"/>
      <c r="G27" s="44"/>
      <c r="H27" s="44"/>
    </row>
    <row r="28" spans="1:8" x14ac:dyDescent="0.25">
      <c r="A28" s="5"/>
      <c r="B28" s="5"/>
      <c r="C28" s="6">
        <v>0</v>
      </c>
      <c r="D28" s="5">
        <v>0</v>
      </c>
      <c r="E28" s="7" t="str">
        <f t="shared" si="0"/>
        <v/>
      </c>
      <c r="F28" s="1"/>
      <c r="G28" s="44"/>
      <c r="H28" s="44"/>
    </row>
    <row r="29" spans="1:8" x14ac:dyDescent="0.25">
      <c r="A29" s="5"/>
      <c r="B29" s="5"/>
      <c r="C29" s="6">
        <v>0</v>
      </c>
      <c r="D29" s="5">
        <v>0</v>
      </c>
      <c r="E29" s="7" t="str">
        <f t="shared" si="0"/>
        <v/>
      </c>
      <c r="F29" s="1"/>
      <c r="G29" s="44"/>
      <c r="H29" s="44"/>
    </row>
    <row r="30" spans="1:8" x14ac:dyDescent="0.25">
      <c r="A30" s="5"/>
      <c r="B30" s="5"/>
      <c r="C30" s="6">
        <v>0</v>
      </c>
      <c r="D30" s="5">
        <v>0</v>
      </c>
      <c r="E30" s="7" t="str">
        <f t="shared" si="0"/>
        <v/>
      </c>
      <c r="F30" s="1"/>
      <c r="G30" s="44"/>
      <c r="H30" s="44"/>
    </row>
    <row r="31" spans="1:8" x14ac:dyDescent="0.25">
      <c r="A31" s="5"/>
      <c r="B31" s="5"/>
      <c r="C31" s="6">
        <v>0</v>
      </c>
      <c r="D31" s="5">
        <v>0</v>
      </c>
      <c r="E31" s="7" t="str">
        <f t="shared" si="0"/>
        <v/>
      </c>
      <c r="F31" s="1"/>
      <c r="G31" s="44"/>
      <c r="H31" s="44"/>
    </row>
    <row r="32" spans="1:8" x14ac:dyDescent="0.25">
      <c r="G32" s="44"/>
      <c r="H32" s="44"/>
    </row>
    <row r="33" spans="7:8" x14ac:dyDescent="0.25">
      <c r="G33" s="44"/>
      <c r="H33" s="44"/>
    </row>
    <row r="34" spans="7:8" x14ac:dyDescent="0.25">
      <c r="G34" s="44"/>
      <c r="H34" s="44"/>
    </row>
  </sheetData>
  <sheetProtection algorithmName="SHA-512" hashValue="ef7VoM/e1VRKbmtyLuz+J+txlS+ydr2j5mOUabX7coKUyNJfrbVlrMxHEKJ1t4NQwXVTDISKaJA1/SnqH/JsKw==" saltValue="V9Pxttzpc7f24/02MMPYTA==" spinCount="100000" sheet="1" objects="1" scenarios="1"/>
  <mergeCells count="2">
    <mergeCell ref="A1:E1"/>
    <mergeCell ref="B2:C2"/>
  </mergeCells>
  <conditionalFormatting sqref="A1:E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B9EFF-82CF-4AA5-930B-557A7E4AEF9D}">
  <dimension ref="A2:T1048566"/>
  <sheetViews>
    <sheetView zoomScaleNormal="100" workbookViewId="0">
      <selection activeCell="D10" sqref="D10"/>
    </sheetView>
  </sheetViews>
  <sheetFormatPr defaultRowHeight="15" x14ac:dyDescent="0.25"/>
  <cols>
    <col min="3" max="3" width="24.42578125" customWidth="1"/>
    <col min="4" max="4" width="33.28515625" bestFit="1" customWidth="1"/>
    <col min="12" max="12" width="13.42578125" customWidth="1"/>
    <col min="13" max="13" width="10.7109375" customWidth="1"/>
    <col min="14" max="14" width="15.140625" customWidth="1"/>
    <col min="17" max="17" width="12.140625" bestFit="1" customWidth="1"/>
  </cols>
  <sheetData>
    <row r="2" spans="1:20" x14ac:dyDescent="0.25">
      <c r="A2" t="s">
        <v>29</v>
      </c>
      <c r="D2" s="1">
        <v>1</v>
      </c>
      <c r="E2" t="s">
        <v>58</v>
      </c>
    </row>
    <row r="3" spans="1:20" x14ac:dyDescent="0.25">
      <c r="A3" t="s">
        <v>28</v>
      </c>
      <c r="D3" s="1">
        <v>3</v>
      </c>
    </row>
    <row r="5" spans="1:20" x14ac:dyDescent="0.25">
      <c r="A5" t="s">
        <v>27</v>
      </c>
      <c r="D5" s="55">
        <f>ROUNDUP('Materia Prima'!H5*D2,0.5)</f>
        <v>48</v>
      </c>
    </row>
    <row r="6" spans="1:20" x14ac:dyDescent="0.25">
      <c r="A6" t="s">
        <v>42</v>
      </c>
      <c r="D6" s="56">
        <f>'Custo Fixo'!H10*D3</f>
        <v>40.625</v>
      </c>
    </row>
    <row r="7" spans="1:20" x14ac:dyDescent="0.25">
      <c r="A7" t="s">
        <v>41</v>
      </c>
      <c r="D7" s="56">
        <f>ROUNDUP('Comece Por Aqui'!D10*D3,0.5)</f>
        <v>47</v>
      </c>
    </row>
    <row r="8" spans="1:20" x14ac:dyDescent="0.25">
      <c r="D8" s="57"/>
    </row>
    <row r="9" spans="1:20" x14ac:dyDescent="0.25">
      <c r="A9" t="s">
        <v>31</v>
      </c>
      <c r="D9" s="55">
        <f>SUM(D5:D8)</f>
        <v>135.625</v>
      </c>
      <c r="K9" s="62">
        <f>ROUNDUP('Comece Por Aqui'!D10*D3,0.5)</f>
        <v>47</v>
      </c>
    </row>
    <row r="10" spans="1:20" x14ac:dyDescent="0.25">
      <c r="A10" t="s">
        <v>39</v>
      </c>
      <c r="D10" s="61">
        <v>0.125</v>
      </c>
      <c r="E10" t="s">
        <v>55</v>
      </c>
    </row>
    <row r="12" spans="1:20" x14ac:dyDescent="0.25">
      <c r="A12" t="s">
        <v>30</v>
      </c>
      <c r="D12" s="12">
        <f>ROUNDUP(D9*(1+D10),0.5)</f>
        <v>153</v>
      </c>
    </row>
    <row r="13" spans="1:20" x14ac:dyDescent="0.25">
      <c r="K13" s="62">
        <f>K9*2</f>
        <v>94</v>
      </c>
    </row>
    <row r="14" spans="1:20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20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8"/>
    </row>
    <row r="16" spans="1:20" ht="39" x14ac:dyDescent="0.6">
      <c r="A16" s="43" t="s">
        <v>59</v>
      </c>
      <c r="B16" s="41"/>
      <c r="C16" s="41"/>
      <c r="D16" s="42">
        <f>'Comece Por Aqui'!D8</f>
        <v>3000</v>
      </c>
      <c r="E16" s="40" t="s">
        <v>60</v>
      </c>
      <c r="F16" s="41"/>
      <c r="G16" s="54">
        <f>L1048553</f>
        <v>54</v>
      </c>
      <c r="H16" s="40" t="s">
        <v>62</v>
      </c>
      <c r="I16" s="41">
        <f>D2</f>
        <v>1</v>
      </c>
      <c r="J16" s="40" t="s">
        <v>63</v>
      </c>
      <c r="K16" s="41"/>
      <c r="L16" s="41"/>
      <c r="M16" s="41"/>
      <c r="N16" s="41"/>
      <c r="O16" s="41"/>
      <c r="P16" s="41"/>
      <c r="Q16" s="41"/>
      <c r="R16" s="41"/>
      <c r="S16" s="41"/>
      <c r="T16" s="26"/>
    </row>
    <row r="17" spans="1:20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26"/>
    </row>
    <row r="18" spans="1:20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1048549" spans="9:17" x14ac:dyDescent="0.25">
      <c r="L1048549" t="s">
        <v>34</v>
      </c>
    </row>
    <row r="1048550" spans="9:17" x14ac:dyDescent="0.25">
      <c r="I1048550" t="s">
        <v>33</v>
      </c>
      <c r="L1048550" s="12">
        <f>D12-D5</f>
        <v>105</v>
      </c>
    </row>
    <row r="1048552" spans="9:17" x14ac:dyDescent="0.25">
      <c r="N1048552" t="s">
        <v>36</v>
      </c>
      <c r="Q1048552">
        <v>2500</v>
      </c>
    </row>
    <row r="1048553" spans="9:17" x14ac:dyDescent="0.25">
      <c r="I1048553" t="s">
        <v>35</v>
      </c>
      <c r="L1048553" s="13">
        <f>ROUNDUP((('Custo Fixo'!B10+'Comece Por Aqui'!D8)/L1048550),0.5)</f>
        <v>54</v>
      </c>
      <c r="M1048553" t="s">
        <v>40</v>
      </c>
      <c r="N1048553" s="12">
        <f>L1048553*D12</f>
        <v>8262</v>
      </c>
      <c r="Q1048553" s="12">
        <v>3000</v>
      </c>
    </row>
    <row r="1048554" spans="9:17" x14ac:dyDescent="0.25">
      <c r="N1048554" s="12"/>
    </row>
    <row r="1048555" spans="9:17" x14ac:dyDescent="0.25">
      <c r="M1048555" t="s">
        <v>37</v>
      </c>
      <c r="N1048555" s="12">
        <f>D5*L1048553</f>
        <v>2592</v>
      </c>
      <c r="Q1048555" s="14">
        <f>SUM(Q1048552:Q1048554)/L1048550</f>
        <v>52.38095238095238</v>
      </c>
    </row>
    <row r="1048556" spans="9:17" x14ac:dyDescent="0.25">
      <c r="M1048556" t="s">
        <v>38</v>
      </c>
      <c r="N1048556" s="12">
        <f>D6*L1048553</f>
        <v>2193.75</v>
      </c>
    </row>
    <row r="1048557" spans="9:17" x14ac:dyDescent="0.25">
      <c r="N1048557" s="12"/>
      <c r="Q1048557" s="12">
        <f>SUM('Custo Fixo'!B10+'Comece Por Aqui'!D8)</f>
        <v>5600</v>
      </c>
    </row>
    <row r="1048558" spans="9:17" x14ac:dyDescent="0.25">
      <c r="M1048558" t="s">
        <v>32</v>
      </c>
      <c r="N1048558" s="12">
        <f>N1048553-N1048555-Q1048557</f>
        <v>70</v>
      </c>
    </row>
    <row r="1048561" spans="9:15" x14ac:dyDescent="0.25">
      <c r="I1048561" t="s">
        <v>57</v>
      </c>
      <c r="L1048561">
        <v>85</v>
      </c>
      <c r="N1048561" s="12">
        <f>L1048561*D12</f>
        <v>13005</v>
      </c>
    </row>
    <row r="1048563" spans="9:15" x14ac:dyDescent="0.25">
      <c r="M1048563" t="s">
        <v>37</v>
      </c>
      <c r="N1048563" s="12">
        <f>L1048561*D5</f>
        <v>4080</v>
      </c>
    </row>
    <row r="1048564" spans="9:15" x14ac:dyDescent="0.25">
      <c r="M1048564" t="s">
        <v>38</v>
      </c>
      <c r="N1048564" s="12">
        <f>Q1048557</f>
        <v>5600</v>
      </c>
    </row>
    <row r="1048566" spans="9:15" x14ac:dyDescent="0.25">
      <c r="M1048566" t="s">
        <v>32</v>
      </c>
      <c r="N1048566" s="12">
        <f>N1048561-N1048563-N1048564</f>
        <v>3325</v>
      </c>
      <c r="O1048566" s="15">
        <f>N1048566/N1048561</f>
        <v>0.25567089580930413</v>
      </c>
    </row>
  </sheetData>
  <sheetProtection algorithmName="SHA-512" hashValue="UmrHiMw++3J+5YqJfSKN4sC/TO/xDdSLyS0r/6p1BZaNEnm4K2snoxwa4DLw5lCE+2accSNwdrJdqfvwlYZfrA==" saltValue="ohV6J9qqfXEED1m/VRLvE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Comece Por Aqui</vt:lpstr>
      <vt:lpstr>Custo Fixo</vt:lpstr>
      <vt:lpstr>Materia Prima</vt:lpstr>
      <vt:lpstr>Precificação Bolo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Talles Medeiros</cp:lastModifiedBy>
  <dcterms:created xsi:type="dcterms:W3CDTF">2017-01-10T19:07:45Z</dcterms:created>
  <dcterms:modified xsi:type="dcterms:W3CDTF">2021-02-16T02:57:12Z</dcterms:modified>
</cp:coreProperties>
</file>